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H47" i="70" l="1"/>
  <c r="G8" i="70" l="1"/>
  <c r="G7" i="70"/>
  <c r="E8" i="70"/>
  <c r="F8" i="70"/>
  <c r="G52" i="70"/>
  <c r="G51" i="70"/>
  <c r="G53" i="70"/>
  <c r="G54" i="70"/>
  <c r="G55" i="70"/>
  <c r="G56" i="70"/>
  <c r="G57" i="70"/>
  <c r="G58" i="70"/>
  <c r="G50" i="70"/>
  <c r="C58" i="70"/>
  <c r="C57" i="70"/>
  <c r="C56" i="70"/>
  <c r="C55" i="70"/>
  <c r="C54" i="70"/>
  <c r="C53" i="70"/>
  <c r="C52" i="70"/>
  <c r="C51" i="70"/>
  <c r="C50" i="70"/>
  <c r="D47" i="70" l="1"/>
  <c r="H46" i="70"/>
  <c r="H43" i="70"/>
  <c r="H40" i="70"/>
  <c r="H37" i="70"/>
  <c r="H35" i="70"/>
  <c r="H34" i="70"/>
  <c r="H26" i="70"/>
  <c r="H22" i="70"/>
  <c r="H21" i="70"/>
  <c r="H17" i="70"/>
  <c r="G15" i="70"/>
  <c r="G11" i="70"/>
  <c r="E63" i="70" l="1"/>
  <c r="F63" i="70"/>
  <c r="D63" i="70" l="1"/>
  <c r="C11" i="70"/>
  <c r="C63" i="70" l="1"/>
  <c r="H63" i="70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<sst xmlns="http://schemas.openxmlformats.org/spreadsheetml/2006/main" count="72" uniqueCount="68">
  <si>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</si>
  <si>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</si>
  <si>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</si>
  <si>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</si>
  <si>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</si>
  <si>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</si>
  <si>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</si>
  <si>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</si>
  <si>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</si>
  <si>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</si>
  <si>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</si>
  <si>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</si>
  <si>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</si>
  <si>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</si>
  <si>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</si>
  <si>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</si>
  <si>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</si>
  <si>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</si>
  <si>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</si>
  <si>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</si>
  <si>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</si>
  <si>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</si>
  <si>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</si>
  <si>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</si>
  <si>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</si>
  <si>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</si>
  <si>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</si>
  <si>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</si>
  <si>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</si>
  <si>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</si>
  <si>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</si>
  <si>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</si>
  <si>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</si>
  <si>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</si>
  <si>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</si>
  <si>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</si>
  <si>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</si>
  <si>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</si>
  <si>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</si>
  <si>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</si>
  <si>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</si>
  <si>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</si>
  <si>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</si>
  <si>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</si>
  <si>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</si>
  <si>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</si>
  <si>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</si>
  <si>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</si>
  <si>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</si>
  <si>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</si>
  <si>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</si>
  <si>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</si>
  <si>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</si>
  <si>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</si>
  <si>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</si>
  <si>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</si>
  <si>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</si>
  <si>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</si>
  <si>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</si>
  <si>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</si>
  <si>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</si>
  <si>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</si>
  <si>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</si>
  <si>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</si>
  <si>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</si>
  <si>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</si>
  <si>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เงินหนี้เงินยืม (หมายเหตุ  9)</t>
  </si>
  <si>
    <t>ณ  วันที่  31  ธันวาคม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</si>
</sst>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0" xfId="0" applyFont="1" applyAlignment="1"/>
    <xf numFmtId="0" fontId="5" fillId="0" borderId="3" xfId="0" applyFont="1" applyBorder="1" applyAlignment="1">
      <alignment horizontal="left" vertical="center"/>
    </xf>
    <xf numFmtId="43" fontId="5" fillId="0" borderId="8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43" fontId="5" fillId="0" borderId="9" xfId="1" applyFont="1" applyBorder="1"/>
    <xf numFmtId="43" fontId="5" fillId="0" borderId="0" xfId="1" applyFont="1" applyBorder="1"/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3" fontId="6" fillId="0" borderId="5" xfId="1" applyFont="1" applyBorder="1"/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43" fontId="5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A74" sqref="A74:D74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1" spans="1:9" ht="21.95" customHeight="1" x14ac:dyDescent="0.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1.95" customHeight="1" x14ac:dyDescent="0.5">
      <c r="A2" s="32" t="s">
        <v>58</v>
      </c>
      <c r="B2" s="32"/>
      <c r="C2" s="32"/>
      <c r="D2" s="32"/>
      <c r="E2" s="32"/>
      <c r="F2" s="32"/>
      <c r="G2" s="32"/>
      <c r="H2" s="32"/>
    </row>
    <row r="3" spans="1:9" ht="21.95" customHeight="1" x14ac:dyDescent="0.5">
      <c r="A3" s="33" t="s">
        <v>67</v>
      </c>
      <c r="B3" s="33"/>
      <c r="C3" s="33"/>
      <c r="D3" s="33"/>
      <c r="E3" s="33"/>
      <c r="F3" s="33"/>
      <c r="G3" s="33"/>
      <c r="H3" s="33"/>
    </row>
    <row r="4" spans="1:9" ht="21.95" customHeight="1" x14ac:dyDescent="0.5">
      <c r="A4" s="30" t="s">
        <v>20</v>
      </c>
      <c r="B4" s="30" t="s">
        <v>1</v>
      </c>
      <c r="C4" s="31" t="s">
        <v>62</v>
      </c>
      <c r="D4" s="36"/>
      <c r="E4" s="31" t="s">
        <v>63</v>
      </c>
      <c r="F4" s="36"/>
      <c r="G4" s="31" t="s">
        <v>64</v>
      </c>
      <c r="H4" s="36"/>
    </row>
    <row r="5" spans="1:9" ht="21.95" customHeight="1" x14ac:dyDescent="0.5">
      <c r="A5" s="34"/>
      <c r="B5" s="34"/>
      <c r="C5" s="28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9" s="11" customFormat="1" ht="21.95" customHeight="1" x14ac:dyDescent="0.5">
      <c r="A6" s="6" t="s">
        <v>65</v>
      </c>
      <c r="B6" s="6">
        <v>11011000</v>
      </c>
      <c r="C6" s="7"/>
      <c r="D6" s="8"/>
      <c r="E6" s="9"/>
      <c r="F6" s="9"/>
      <c r="G6" s="8"/>
      <c r="H6" s="8"/>
      <c r="I6" s="10"/>
    </row>
    <row r="7" spans="1:9" s="16" customFormat="1" ht="21.95" customHeight="1" x14ac:dyDescent="0.5">
      <c r="A7" s="12" t="s">
        <v>21</v>
      </c>
      <c r="B7" s="13">
        <v>11021001</v>
      </c>
      <c r="C7" s="14">
        <v>5125098.68</v>
      </c>
      <c r="D7" s="14"/>
      <c r="E7" s="14">
        <v>10000000</v>
      </c>
      <c r="F7" s="14"/>
      <c r="G7" s="14">
        <f>SUM(C7+E7)</f>
        <v>15125098.68</v>
      </c>
      <c r="H7" s="14"/>
      <c r="I7" s="15"/>
    </row>
    <row r="8" spans="1:9" s="16" customFormat="1" ht="21.95" customHeight="1" x14ac:dyDescent="0.5">
      <c r="A8" s="12" t="s">
        <v>22</v>
      </c>
      <c r="B8" s="13">
        <v>11012001</v>
      </c>
      <c r="C8" s="14">
        <v>37867495.899999999</v>
      </c>
      <c r="D8" s="14"/>
      <c r="E8" s="14">
        <f>1733645.47</f>
        <v>1733645.47</v>
      </c>
      <c r="F8" s="14">
        <f>2923965.09+10000000</f>
        <v>12923965.09</v>
      </c>
      <c r="G8" s="14">
        <f>SUM(C8+E8-F8)</f>
        <v>26677176.279999997</v>
      </c>
      <c r="H8" s="14"/>
      <c r="I8" s="15"/>
    </row>
    <row r="9" spans="1:9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</row>
    <row r="10" spans="1:9" s="16" customFormat="1" ht="21.95" customHeight="1" x14ac:dyDescent="0.5">
      <c r="A10" s="12" t="s">
        <v>24</v>
      </c>
      <c r="B10" s="13">
        <v>11012001</v>
      </c>
      <c r="C10" s="14">
        <v>617428.23</v>
      </c>
      <c r="D10" s="14"/>
      <c r="E10" s="14"/>
      <c r="F10" s="14"/>
      <c r="G10" s="14">
        <v>617428.23</v>
      </c>
      <c r="H10" s="14"/>
      <c r="I10" s="15"/>
    </row>
    <row r="11" spans="1:9" s="16" customFormat="1" ht="21.95" customHeight="1" x14ac:dyDescent="0.5">
      <c r="A11" s="12" t="s">
        <v>51</v>
      </c>
      <c r="B11" s="13">
        <v>11043000</v>
      </c>
      <c r="C11" s="14">
        <f>242227.51+70299.74+32712</f>
        <v>345239.25</v>
      </c>
      <c r="D11" s="14"/>
      <c r="E11" s="14"/>
      <c r="F11" s="14">
        <v>935.98</v>
      </c>
      <c r="G11" s="14">
        <f>SUM(C11-F11)</f>
        <v>344303.27</v>
      </c>
      <c r="H11" s="14"/>
      <c r="I11" s="15"/>
    </row>
    <row r="12" spans="1:9" s="16" customFormat="1" ht="21.95" customHeight="1" x14ac:dyDescent="0.5">
      <c r="A12" s="12" t="s">
        <v>52</v>
      </c>
      <c r="B12" s="13">
        <v>11044000</v>
      </c>
      <c r="C12" s="14">
        <v>126010</v>
      </c>
      <c r="D12" s="14"/>
      <c r="E12" s="14"/>
      <c r="F12" s="14"/>
      <c r="G12" s="14">
        <v>126010</v>
      </c>
      <c r="H12" s="14"/>
      <c r="I12" s="15"/>
    </row>
    <row r="13" spans="1:9" s="16" customFormat="1" ht="21.95" customHeight="1" x14ac:dyDescent="0.5">
      <c r="A13" s="12" t="s">
        <v>53</v>
      </c>
      <c r="B13" s="13">
        <v>11045000</v>
      </c>
      <c r="C13" s="14">
        <v>220000</v>
      </c>
      <c r="D13" s="14"/>
      <c r="E13" s="14"/>
      <c r="F13" s="14"/>
      <c r="G13" s="14">
        <v>220000</v>
      </c>
      <c r="H13" s="14"/>
      <c r="I13" s="15"/>
    </row>
    <row r="14" spans="1:9" s="16" customFormat="1" ht="21.95" customHeight="1" x14ac:dyDescent="0.5">
      <c r="A14" s="12" t="s">
        <v>66</v>
      </c>
      <c r="B14" s="13">
        <v>1104100</v>
      </c>
      <c r="C14" s="14"/>
      <c r="D14" s="14"/>
      <c r="E14" s="14">
        <v>125284</v>
      </c>
      <c r="F14" s="14"/>
      <c r="G14" s="14">
        <v>125284</v>
      </c>
      <c r="H14" s="14"/>
      <c r="I14" s="15"/>
    </row>
    <row r="15" spans="1:9" s="16" customFormat="1" ht="21.95" customHeight="1" x14ac:dyDescent="0.5">
      <c r="A15" s="12" t="s">
        <v>54</v>
      </c>
      <c r="B15" s="13">
        <v>11046000</v>
      </c>
      <c r="C15" s="14">
        <v>128629.71</v>
      </c>
      <c r="D15" s="14"/>
      <c r="E15" s="14"/>
      <c r="F15" s="14">
        <v>128629.71</v>
      </c>
      <c r="G15" s="14">
        <f>C15-F15</f>
        <v>0</v>
      </c>
      <c r="H15" s="14"/>
      <c r="I15" s="15"/>
    </row>
    <row r="16" spans="1:9" s="16" customFormat="1" ht="21.95" customHeight="1" x14ac:dyDescent="0.5">
      <c r="A16" s="12" t="s">
        <v>26</v>
      </c>
      <c r="B16" s="13">
        <v>41100001</v>
      </c>
      <c r="C16" s="14"/>
      <c r="D16" s="14">
        <v>225</v>
      </c>
      <c r="E16" s="14"/>
      <c r="F16" s="14"/>
      <c r="G16" s="14"/>
      <c r="H16" s="14">
        <v>225</v>
      </c>
    </row>
    <row r="17" spans="1:9" s="16" customFormat="1" ht="21.95" customHeight="1" x14ac:dyDescent="0.5">
      <c r="A17" s="12" t="s">
        <v>27</v>
      </c>
      <c r="B17" s="13">
        <v>41100002</v>
      </c>
      <c r="C17" s="14"/>
      <c r="D17" s="14">
        <v>665.6</v>
      </c>
      <c r="E17" s="14"/>
      <c r="F17" s="14">
        <v>273.06</v>
      </c>
      <c r="G17" s="14"/>
      <c r="H17" s="14">
        <f>SUM(D17+F17)</f>
        <v>938.66000000000008</v>
      </c>
    </row>
    <row r="18" spans="1:9" s="16" customFormat="1" ht="21.95" customHeight="1" x14ac:dyDescent="0.5">
      <c r="A18" s="12" t="s">
        <v>28</v>
      </c>
      <c r="B18" s="13">
        <v>41100003</v>
      </c>
      <c r="C18" s="14"/>
      <c r="D18" s="14">
        <v>1034</v>
      </c>
      <c r="E18" s="14"/>
      <c r="F18" s="14"/>
      <c r="G18" s="14"/>
      <c r="H18" s="14">
        <v>1034</v>
      </c>
    </row>
    <row r="19" spans="1:9" s="16" customFormat="1" ht="21.95" customHeight="1" x14ac:dyDescent="0.5">
      <c r="A19" s="12" t="s">
        <v>34</v>
      </c>
      <c r="B19" s="13">
        <v>41210005</v>
      </c>
      <c r="C19" s="14"/>
      <c r="D19" s="14"/>
      <c r="E19" s="14"/>
      <c r="F19" s="14"/>
      <c r="G19" s="14"/>
      <c r="H19" s="14"/>
    </row>
    <row r="20" spans="1:9" s="16" customFormat="1" ht="21.95" customHeight="1" x14ac:dyDescent="0.5">
      <c r="A20" s="12" t="s">
        <v>37</v>
      </c>
      <c r="B20" s="13">
        <v>41210007</v>
      </c>
      <c r="C20" s="14"/>
      <c r="D20" s="14"/>
      <c r="E20" s="14"/>
      <c r="F20" s="14"/>
      <c r="G20" s="14"/>
      <c r="H20" s="14"/>
    </row>
    <row r="21" spans="1:9" s="16" customFormat="1" ht="21.95" customHeight="1" x14ac:dyDescent="0.5">
      <c r="A21" s="12" t="s">
        <v>36</v>
      </c>
      <c r="B21" s="13">
        <v>41210029</v>
      </c>
      <c r="C21" s="14"/>
      <c r="D21" s="14">
        <v>340</v>
      </c>
      <c r="E21" s="14"/>
      <c r="F21" s="14">
        <v>50</v>
      </c>
      <c r="G21" s="14"/>
      <c r="H21" s="14">
        <f>SUM(D21+F21)</f>
        <v>390</v>
      </c>
    </row>
    <row r="22" spans="1:9" s="16" customFormat="1" ht="21.95" customHeight="1" x14ac:dyDescent="0.5">
      <c r="A22" s="12" t="s">
        <v>38</v>
      </c>
      <c r="B22" s="13">
        <v>41210008</v>
      </c>
      <c r="C22" s="14"/>
      <c r="D22" s="14">
        <v>24060</v>
      </c>
      <c r="E22" s="14"/>
      <c r="F22" s="14">
        <v>5580</v>
      </c>
      <c r="G22" s="14"/>
      <c r="H22" s="14">
        <f>SUM(D22+F22)</f>
        <v>29640</v>
      </c>
    </row>
    <row r="23" spans="1:9" s="16" customFormat="1" ht="21.95" customHeight="1" x14ac:dyDescent="0.5">
      <c r="A23" s="12" t="s">
        <v>39</v>
      </c>
      <c r="B23" s="13">
        <v>41219999</v>
      </c>
      <c r="C23" s="14"/>
      <c r="D23" s="14"/>
      <c r="E23" s="14"/>
      <c r="F23" s="14">
        <v>100</v>
      </c>
      <c r="G23" s="14"/>
      <c r="H23" s="14">
        <v>100</v>
      </c>
    </row>
    <row r="24" spans="1:9" s="16" customFormat="1" ht="21.95" customHeight="1" x14ac:dyDescent="0.5">
      <c r="A24" s="12" t="s">
        <v>40</v>
      </c>
      <c r="B24" s="13">
        <v>41220002</v>
      </c>
      <c r="C24" s="14"/>
      <c r="D24" s="14">
        <v>400</v>
      </c>
      <c r="E24" s="14"/>
      <c r="F24" s="14"/>
      <c r="G24" s="14"/>
      <c r="H24" s="14">
        <v>400</v>
      </c>
    </row>
    <row r="25" spans="1:9" s="16" customFormat="1" ht="21.95" customHeight="1" x14ac:dyDescent="0.5">
      <c r="A25" s="17" t="s">
        <v>35</v>
      </c>
      <c r="B25" s="18">
        <v>41220010</v>
      </c>
      <c r="C25" s="19"/>
      <c r="D25" s="19"/>
      <c r="E25" s="19"/>
      <c r="F25" s="19">
        <v>3600</v>
      </c>
      <c r="G25" s="19"/>
      <c r="H25" s="19">
        <v>3600</v>
      </c>
      <c r="I25" s="20"/>
    </row>
    <row r="26" spans="1:9" s="16" customFormat="1" ht="21.95" customHeight="1" x14ac:dyDescent="0.5">
      <c r="A26" s="21" t="s">
        <v>49</v>
      </c>
      <c r="B26" s="22">
        <v>41210004</v>
      </c>
      <c r="C26" s="23"/>
      <c r="D26" s="23">
        <v>339.5</v>
      </c>
      <c r="E26" s="23"/>
      <c r="F26" s="23">
        <v>58.2</v>
      </c>
      <c r="G26" s="23"/>
      <c r="H26" s="14">
        <f>SUM(D26+F26)</f>
        <v>397.7</v>
      </c>
    </row>
    <row r="27" spans="1:9" s="16" customFormat="1" ht="21.95" customHeight="1" x14ac:dyDescent="0.5">
      <c r="A27" s="12" t="s">
        <v>61</v>
      </c>
      <c r="B27" s="13">
        <v>41230007</v>
      </c>
      <c r="C27" s="14"/>
      <c r="D27" s="14">
        <v>276</v>
      </c>
      <c r="E27" s="14"/>
      <c r="F27" s="14"/>
      <c r="G27" s="14"/>
      <c r="H27" s="14">
        <v>276</v>
      </c>
    </row>
    <row r="28" spans="1:9" s="16" customFormat="1" ht="21.95" customHeight="1" x14ac:dyDescent="0.5">
      <c r="A28" s="12" t="s">
        <v>41</v>
      </c>
      <c r="B28" s="13">
        <v>41239999</v>
      </c>
      <c r="C28" s="14"/>
      <c r="D28" s="14"/>
      <c r="E28" s="14"/>
      <c r="F28" s="14">
        <v>720</v>
      </c>
      <c r="G28" s="14"/>
      <c r="H28" s="14">
        <v>720</v>
      </c>
    </row>
    <row r="29" spans="1:9" s="16" customFormat="1" ht="21.95" customHeight="1" x14ac:dyDescent="0.5">
      <c r="A29" s="12" t="s">
        <v>42</v>
      </c>
      <c r="B29" s="13">
        <v>41300003</v>
      </c>
      <c r="C29" s="14"/>
      <c r="D29" s="14"/>
      <c r="E29" s="14"/>
      <c r="F29" s="14"/>
      <c r="G29" s="14"/>
      <c r="H29" s="14"/>
    </row>
    <row r="30" spans="1:9" s="16" customFormat="1" ht="21.95" customHeight="1" x14ac:dyDescent="0.5">
      <c r="A30" s="12" t="s">
        <v>48</v>
      </c>
      <c r="B30" s="13">
        <v>41499999</v>
      </c>
      <c r="C30" s="14"/>
      <c r="D30" s="14"/>
      <c r="E30" s="14"/>
      <c r="F30" s="14">
        <v>138</v>
      </c>
      <c r="G30" s="14"/>
      <c r="H30" s="14">
        <v>138</v>
      </c>
    </row>
    <row r="31" spans="1:9" s="16" customFormat="1" ht="21.95" customHeight="1" x14ac:dyDescent="0.5">
      <c r="A31" s="12" t="s">
        <v>59</v>
      </c>
      <c r="B31" s="13">
        <v>41500004</v>
      </c>
      <c r="C31" s="14"/>
      <c r="D31" s="14">
        <v>11000</v>
      </c>
      <c r="E31" s="14"/>
      <c r="F31" s="14"/>
      <c r="G31" s="14"/>
      <c r="H31" s="14">
        <v>11000</v>
      </c>
    </row>
    <row r="32" spans="1:9" s="16" customFormat="1" ht="21.95" customHeight="1" x14ac:dyDescent="0.5">
      <c r="A32" s="12" t="s">
        <v>60</v>
      </c>
      <c r="B32" s="13">
        <v>41500005</v>
      </c>
      <c r="C32" s="14"/>
      <c r="D32" s="14"/>
      <c r="E32" s="14"/>
      <c r="F32" s="14"/>
      <c r="G32" s="14"/>
      <c r="H32" s="14"/>
    </row>
    <row r="33" spans="1:8" s="16" customFormat="1" ht="21.95" customHeight="1" x14ac:dyDescent="0.5">
      <c r="A33" s="12" t="s">
        <v>43</v>
      </c>
      <c r="B33" s="13">
        <v>41599999</v>
      </c>
      <c r="C33" s="14"/>
      <c r="D33" s="14"/>
      <c r="E33" s="14"/>
      <c r="F33" s="14">
        <v>14417.85</v>
      </c>
      <c r="G33" s="14"/>
      <c r="H33" s="14">
        <v>14417.85</v>
      </c>
    </row>
    <row r="34" spans="1:8" s="16" customFormat="1" ht="21.95" customHeight="1" x14ac:dyDescent="0.5">
      <c r="A34" s="12" t="s">
        <v>44</v>
      </c>
      <c r="B34" s="13">
        <v>42100002</v>
      </c>
      <c r="C34" s="14"/>
      <c r="D34" s="14">
        <v>1501730.32</v>
      </c>
      <c r="E34" s="14"/>
      <c r="F34" s="14">
        <v>710048.5</v>
      </c>
      <c r="G34" s="14"/>
      <c r="H34" s="14">
        <f>SUM(D34+F34)</f>
        <v>2211778.8200000003</v>
      </c>
    </row>
    <row r="35" spans="1:8" s="16" customFormat="1" ht="21.95" customHeight="1" x14ac:dyDescent="0.5">
      <c r="A35" s="12" t="s">
        <v>45</v>
      </c>
      <c r="B35" s="13">
        <v>42100004</v>
      </c>
      <c r="C35" s="14"/>
      <c r="D35" s="14">
        <v>463702.85</v>
      </c>
      <c r="E35" s="14"/>
      <c r="F35" s="14">
        <v>244238.1</v>
      </c>
      <c r="G35" s="14"/>
      <c r="H35" s="14">
        <f>SUM(D35+F35)</f>
        <v>707940.95</v>
      </c>
    </row>
    <row r="36" spans="1:8" s="16" customFormat="1" ht="21.95" customHeight="1" x14ac:dyDescent="0.5">
      <c r="A36" s="12" t="s">
        <v>46</v>
      </c>
      <c r="B36" s="13">
        <v>42100005</v>
      </c>
      <c r="C36" s="14"/>
      <c r="D36" s="14"/>
      <c r="E36" s="14"/>
      <c r="F36" s="14"/>
      <c r="G36" s="14"/>
      <c r="H36" s="14"/>
    </row>
    <row r="37" spans="1:8" s="16" customFormat="1" ht="21.95" customHeight="1" x14ac:dyDescent="0.5">
      <c r="A37" s="12" t="s">
        <v>29</v>
      </c>
      <c r="B37" s="13">
        <v>42100007</v>
      </c>
      <c r="C37" s="14"/>
      <c r="D37" s="14">
        <v>989312.41</v>
      </c>
      <c r="E37" s="14"/>
      <c r="F37" s="14">
        <v>453435.49</v>
      </c>
      <c r="G37" s="14"/>
      <c r="H37" s="14">
        <f>SUM(D37+F37)</f>
        <v>1442747.9</v>
      </c>
    </row>
    <row r="38" spans="1:8" s="16" customFormat="1" ht="21.95" customHeight="1" x14ac:dyDescent="0.5">
      <c r="A38" s="12" t="s">
        <v>30</v>
      </c>
      <c r="B38" s="13">
        <v>42100012</v>
      </c>
      <c r="C38" s="14"/>
      <c r="D38" s="14"/>
      <c r="E38" s="14"/>
      <c r="F38" s="14">
        <v>41169.730000000003</v>
      </c>
      <c r="G38" s="14"/>
      <c r="H38" s="14">
        <v>41169.730000000003</v>
      </c>
    </row>
    <row r="39" spans="1:8" s="16" customFormat="1" ht="21.95" customHeight="1" x14ac:dyDescent="0.5">
      <c r="A39" s="12" t="s">
        <v>31</v>
      </c>
      <c r="B39" s="13">
        <v>42100013</v>
      </c>
      <c r="C39" s="14"/>
      <c r="D39" s="14">
        <v>31498.51</v>
      </c>
      <c r="E39" s="14"/>
      <c r="F39" s="14"/>
      <c r="G39" s="14"/>
      <c r="H39" s="14">
        <v>31498.51</v>
      </c>
    </row>
    <row r="40" spans="1:8" s="16" customFormat="1" ht="21.95" customHeight="1" x14ac:dyDescent="0.5">
      <c r="A40" s="12" t="s">
        <v>47</v>
      </c>
      <c r="B40" s="13">
        <v>42100015</v>
      </c>
      <c r="C40" s="14"/>
      <c r="D40" s="14">
        <v>198521</v>
      </c>
      <c r="E40" s="14"/>
      <c r="F40" s="14">
        <v>67883</v>
      </c>
      <c r="G40" s="14"/>
      <c r="H40" s="14">
        <f>SUM(D40+F40)</f>
        <v>266404</v>
      </c>
    </row>
    <row r="41" spans="1:8" s="16" customFormat="1" ht="21.95" customHeight="1" x14ac:dyDescent="0.5">
      <c r="A41" s="12" t="s">
        <v>50</v>
      </c>
      <c r="B41" s="13">
        <v>42100017</v>
      </c>
      <c r="C41" s="14"/>
      <c r="D41" s="14">
        <v>510</v>
      </c>
      <c r="E41" s="14"/>
      <c r="F41" s="14"/>
      <c r="G41" s="14"/>
      <c r="H41" s="14">
        <v>510</v>
      </c>
    </row>
    <row r="42" spans="1:8" s="16" customFormat="1" ht="21.95" customHeight="1" x14ac:dyDescent="0.5">
      <c r="A42" s="12" t="s">
        <v>33</v>
      </c>
      <c r="B42" s="13">
        <v>42199999</v>
      </c>
      <c r="C42" s="14"/>
      <c r="D42" s="14"/>
      <c r="E42" s="14"/>
      <c r="F42" s="14"/>
      <c r="G42" s="14"/>
      <c r="H42" s="14"/>
    </row>
    <row r="43" spans="1:8" s="16" customFormat="1" ht="21.95" customHeight="1" x14ac:dyDescent="0.5">
      <c r="A43" s="12" t="s">
        <v>32</v>
      </c>
      <c r="B43" s="13">
        <v>42100001</v>
      </c>
      <c r="C43" s="14"/>
      <c r="D43" s="14">
        <v>47256.34</v>
      </c>
      <c r="E43" s="14"/>
      <c r="F43" s="14">
        <v>65504.66</v>
      </c>
      <c r="G43" s="14"/>
      <c r="H43" s="14">
        <f>SUM(D43+F43)</f>
        <v>112761</v>
      </c>
    </row>
    <row r="44" spans="1:8" s="16" customFormat="1" ht="21.95" customHeight="1" x14ac:dyDescent="0.5">
      <c r="A44" s="12" t="s">
        <v>15</v>
      </c>
      <c r="B44" s="13">
        <v>43100000</v>
      </c>
      <c r="C44" s="14"/>
      <c r="D44" s="14">
        <v>6350252.9000000004</v>
      </c>
      <c r="E44" s="14"/>
      <c r="F44" s="14"/>
      <c r="G44" s="14"/>
      <c r="H44" s="14">
        <v>6350252.9000000004</v>
      </c>
    </row>
    <row r="45" spans="1:8" s="16" customFormat="1" ht="21.95" customHeight="1" x14ac:dyDescent="0.5">
      <c r="A45" s="12" t="s">
        <v>55</v>
      </c>
      <c r="B45" s="13">
        <v>44100001</v>
      </c>
      <c r="C45" s="14"/>
      <c r="D45" s="14"/>
      <c r="E45" s="14"/>
      <c r="F45" s="14"/>
      <c r="G45" s="14"/>
      <c r="H45" s="14"/>
    </row>
    <row r="46" spans="1:8" s="16" customFormat="1" ht="21.95" customHeight="1" x14ac:dyDescent="0.5">
      <c r="A46" s="12" t="s">
        <v>56</v>
      </c>
      <c r="B46" s="13">
        <v>21010000</v>
      </c>
      <c r="C46" s="14"/>
      <c r="D46" s="14">
        <v>435999.98</v>
      </c>
      <c r="E46" s="14">
        <v>430000</v>
      </c>
      <c r="F46" s="14"/>
      <c r="G46" s="14"/>
      <c r="H46" s="14">
        <f>SUM(D46-E46)</f>
        <v>5999.9799999999814</v>
      </c>
    </row>
    <row r="47" spans="1:8" s="16" customFormat="1" ht="21.95" customHeight="1" x14ac:dyDescent="0.5">
      <c r="A47" s="12" t="s">
        <v>57</v>
      </c>
      <c r="B47" s="13">
        <v>21040000</v>
      </c>
      <c r="C47" s="14"/>
      <c r="D47" s="14">
        <f>5439.83+3645.37+2748.81+229379+837428.23+15725</f>
        <v>1094366.24</v>
      </c>
      <c r="E47" s="14">
        <v>74438.83</v>
      </c>
      <c r="F47" s="14">
        <v>23803.98</v>
      </c>
      <c r="G47" s="14"/>
      <c r="H47" s="14">
        <f>SUM(D47-E47+F47)</f>
        <v>1043731.39</v>
      </c>
    </row>
    <row r="48" spans="1:8" s="16" customFormat="1" ht="21.95" customHeight="1" x14ac:dyDescent="0.5">
      <c r="A48" s="17" t="s">
        <v>18</v>
      </c>
      <c r="B48" s="18">
        <v>31000000</v>
      </c>
      <c r="C48" s="19"/>
      <c r="D48" s="19">
        <v>21547899.129999999</v>
      </c>
      <c r="E48" s="19"/>
      <c r="F48" s="19"/>
      <c r="G48" s="19"/>
      <c r="H48" s="19">
        <v>21547899.129999999</v>
      </c>
    </row>
    <row r="49" spans="1:9" s="16" customFormat="1" ht="21.95" customHeight="1" x14ac:dyDescent="0.5">
      <c r="A49" s="21" t="s">
        <v>19</v>
      </c>
      <c r="B49" s="22">
        <v>32000000</v>
      </c>
      <c r="C49" s="23"/>
      <c r="D49" s="23">
        <v>17519354.460000001</v>
      </c>
      <c r="E49" s="23"/>
      <c r="F49" s="23"/>
      <c r="G49" s="23"/>
      <c r="H49" s="23">
        <v>17519354.460000001</v>
      </c>
    </row>
    <row r="50" spans="1:9" s="16" customFormat="1" ht="21.95" customHeight="1" x14ac:dyDescent="0.5">
      <c r="A50" s="12" t="s">
        <v>4</v>
      </c>
      <c r="B50" s="13">
        <v>51000000</v>
      </c>
      <c r="C50" s="14">
        <f>-3200+1022806+838685</f>
        <v>1858291</v>
      </c>
      <c r="D50" s="14"/>
      <c r="E50" s="14">
        <v>835725</v>
      </c>
      <c r="F50" s="14"/>
      <c r="G50" s="14">
        <f>SUM(C50+E50)</f>
        <v>2694016</v>
      </c>
      <c r="H50" s="14"/>
    </row>
    <row r="51" spans="1:9" s="16" customFormat="1" ht="21.95" customHeight="1" x14ac:dyDescent="0.5">
      <c r="A51" s="12" t="s">
        <v>5</v>
      </c>
      <c r="B51" s="13">
        <v>52100000</v>
      </c>
      <c r="C51" s="14">
        <f>149460+149460</f>
        <v>298920</v>
      </c>
      <c r="D51" s="14"/>
      <c r="E51" s="14">
        <v>149460</v>
      </c>
      <c r="F51" s="14"/>
      <c r="G51" s="14">
        <f t="shared" ref="G51:G58" si="0">SUM(C51+E51)</f>
        <v>448380</v>
      </c>
      <c r="H51" s="14"/>
    </row>
    <row r="52" spans="1:9" s="16" customFormat="1" ht="21.95" customHeight="1" x14ac:dyDescent="0.5">
      <c r="A52" s="12" t="s">
        <v>6</v>
      </c>
      <c r="B52" s="13">
        <v>52200000</v>
      </c>
      <c r="C52" s="14">
        <f>472270+472270</f>
        <v>944540</v>
      </c>
      <c r="D52" s="14"/>
      <c r="E52" s="14">
        <v>485555</v>
      </c>
      <c r="F52" s="14">
        <v>428.55</v>
      </c>
      <c r="G52" s="14">
        <f>SUM(C52+E52-F52)</f>
        <v>1429666.45</v>
      </c>
      <c r="H52" s="14"/>
    </row>
    <row r="53" spans="1:9" s="16" customFormat="1" ht="21.95" customHeight="1" x14ac:dyDescent="0.5">
      <c r="A53" s="12" t="s">
        <v>7</v>
      </c>
      <c r="B53" s="13">
        <v>52200000</v>
      </c>
      <c r="C53" s="14">
        <f>45210+45210</f>
        <v>90420</v>
      </c>
      <c r="D53" s="14"/>
      <c r="E53" s="14">
        <v>45210</v>
      </c>
      <c r="F53" s="14"/>
      <c r="G53" s="14">
        <f t="shared" si="0"/>
        <v>135630</v>
      </c>
      <c r="H53" s="14"/>
    </row>
    <row r="54" spans="1:9" s="16" customFormat="1" ht="21.95" customHeight="1" x14ac:dyDescent="0.5">
      <c r="A54" s="12" t="s">
        <v>25</v>
      </c>
      <c r="B54" s="13">
        <v>52200000</v>
      </c>
      <c r="C54" s="14">
        <f>315165+315165</f>
        <v>630330</v>
      </c>
      <c r="D54" s="14"/>
      <c r="E54" s="14">
        <v>329681.13</v>
      </c>
      <c r="F54" s="14"/>
      <c r="G54" s="14">
        <f t="shared" si="0"/>
        <v>960011.13</v>
      </c>
      <c r="H54" s="14"/>
    </row>
    <row r="55" spans="1:9" s="16" customFormat="1" ht="21.95" customHeight="1" x14ac:dyDescent="0.5">
      <c r="A55" s="12" t="s">
        <v>8</v>
      </c>
      <c r="B55" s="13">
        <v>53100000</v>
      </c>
      <c r="C55" s="14">
        <f>12500+16700</f>
        <v>29200</v>
      </c>
      <c r="D55" s="14"/>
      <c r="E55" s="14">
        <v>30100</v>
      </c>
      <c r="F55" s="14"/>
      <c r="G55" s="14">
        <f t="shared" si="0"/>
        <v>59300</v>
      </c>
      <c r="H55" s="14"/>
    </row>
    <row r="56" spans="1:9" s="16" customFormat="1" ht="21.95" customHeight="1" x14ac:dyDescent="0.5">
      <c r="A56" s="12" t="s">
        <v>9</v>
      </c>
      <c r="B56" s="13">
        <v>53200000</v>
      </c>
      <c r="C56" s="14">
        <f>595821.7+219026.2+121026.25</f>
        <v>935874.14999999991</v>
      </c>
      <c r="D56" s="14"/>
      <c r="E56" s="14">
        <v>146232.25</v>
      </c>
      <c r="F56" s="14"/>
      <c r="G56" s="14">
        <f t="shared" si="0"/>
        <v>1082106.3999999999</v>
      </c>
      <c r="H56" s="14"/>
    </row>
    <row r="57" spans="1:9" s="16" customFormat="1" ht="21.95" customHeight="1" x14ac:dyDescent="0.5">
      <c r="A57" s="12" t="s">
        <v>10</v>
      </c>
      <c r="B57" s="13">
        <v>53300000</v>
      </c>
      <c r="C57" s="14">
        <f>18400+27540</f>
        <v>45940</v>
      </c>
      <c r="D57" s="14"/>
      <c r="E57" s="14">
        <v>184540</v>
      </c>
      <c r="F57" s="14"/>
      <c r="G57" s="14">
        <f t="shared" si="0"/>
        <v>230480</v>
      </c>
      <c r="H57" s="14"/>
    </row>
    <row r="58" spans="1:9" s="16" customFormat="1" ht="21.95" customHeight="1" x14ac:dyDescent="0.5">
      <c r="A58" s="12" t="s">
        <v>11</v>
      </c>
      <c r="B58" s="13">
        <v>53400000</v>
      </c>
      <c r="C58" s="14">
        <f>38642.43+36312.63</f>
        <v>74955.06</v>
      </c>
      <c r="D58" s="14"/>
      <c r="E58" s="14">
        <v>41508.22</v>
      </c>
      <c r="F58" s="14"/>
      <c r="G58" s="14">
        <f t="shared" si="0"/>
        <v>116463.28</v>
      </c>
      <c r="H58" s="14"/>
    </row>
    <row r="59" spans="1:9" s="16" customFormat="1" ht="21.95" customHeight="1" x14ac:dyDescent="0.5">
      <c r="A59" s="12" t="s">
        <v>12</v>
      </c>
      <c r="B59" s="13">
        <v>54100000</v>
      </c>
      <c r="C59" s="14"/>
      <c r="D59" s="14"/>
      <c r="E59" s="14">
        <v>73600</v>
      </c>
      <c r="F59" s="14"/>
      <c r="G59" s="14">
        <v>73600</v>
      </c>
      <c r="H59" s="14"/>
    </row>
    <row r="60" spans="1:9" s="16" customFormat="1" ht="21.95" customHeight="1" x14ac:dyDescent="0.5">
      <c r="A60" s="12" t="s">
        <v>13</v>
      </c>
      <c r="B60" s="13">
        <v>54200000</v>
      </c>
      <c r="C60" s="14"/>
      <c r="D60" s="14"/>
      <c r="E60" s="14"/>
      <c r="F60" s="14"/>
      <c r="G60" s="14"/>
      <c r="H60" s="14"/>
    </row>
    <row r="61" spans="1:9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29"/>
    </row>
    <row r="62" spans="1:9" s="16" customFormat="1" ht="21.95" customHeight="1" x14ac:dyDescent="0.5">
      <c r="A62" s="21" t="s">
        <v>14</v>
      </c>
      <c r="B62" s="22">
        <v>56000000</v>
      </c>
      <c r="C62" s="23">
        <v>353000</v>
      </c>
      <c r="D62" s="23"/>
      <c r="E62" s="23"/>
      <c r="F62" s="23"/>
      <c r="G62" s="23">
        <v>353000</v>
      </c>
      <c r="H62" s="23"/>
    </row>
    <row r="63" spans="1:9" s="16" customFormat="1" ht="21.95" customHeight="1" thickBot="1" x14ac:dyDescent="0.55000000000000004">
      <c r="A63" s="24" t="s">
        <v>16</v>
      </c>
      <c r="B63" s="25"/>
      <c r="C63" s="26">
        <f t="shared" ref="C63:H63" si="1">SUM(C6:C62)</f>
        <v>50218744.239999995</v>
      </c>
      <c r="D63" s="26">
        <f t="shared" si="1"/>
        <v>50218744.240000002</v>
      </c>
      <c r="E63" s="26">
        <f t="shared" si="1"/>
        <v>14684979.900000002</v>
      </c>
      <c r="F63" s="26">
        <f t="shared" si="1"/>
        <v>14684979.900000002</v>
      </c>
      <c r="G63" s="26">
        <f t="shared" si="1"/>
        <v>51345325.979999997</v>
      </c>
      <c r="H63" s="26">
        <f t="shared" si="1"/>
        <v>51345325.980000004</v>
      </c>
      <c r="I63" s="20"/>
    </row>
    <row r="64" spans="1:9" s="16" customFormat="1" ht="21.95" customHeight="1" thickTop="1" x14ac:dyDescent="0.5">
      <c r="A64" s="5"/>
      <c r="B64" s="5"/>
      <c r="C64" s="5"/>
      <c r="D64" s="5"/>
      <c r="E64" s="5"/>
      <c r="F64" s="5"/>
      <c r="G64" s="5"/>
      <c r="H64" s="5"/>
    </row>
    <row r="65" spans="1:9" s="16" customFormat="1" ht="21.95" customHeight="1" x14ac:dyDescent="0.5">
      <c r="A65" s="27"/>
      <c r="B65" s="5"/>
      <c r="C65" s="5"/>
      <c r="D65" s="5"/>
      <c r="E65" s="5"/>
      <c r="F65" s="5"/>
      <c r="G65" s="5"/>
      <c r="H65" s="5"/>
    </row>
    <row r="66" spans="1:9" s="16" customFormat="1" ht="21.95" customHeight="1" x14ac:dyDescent="0.5">
      <c r="A66" s="5"/>
      <c r="B66" s="5"/>
      <c r="C66" s="5"/>
      <c r="D66" s="5"/>
      <c r="E66" s="5"/>
      <c r="F66" s="5"/>
      <c r="G66" s="5"/>
      <c r="H66" s="5"/>
    </row>
    <row r="67" spans="1:9" s="16" customFormat="1" ht="21.95" customHeight="1" x14ac:dyDescent="0.5">
      <c r="A67" s="5"/>
      <c r="B67" s="5"/>
      <c r="C67" s="5"/>
      <c r="D67" s="5"/>
      <c r="E67" s="5"/>
      <c r="F67" s="5"/>
      <c r="G67" s="5"/>
      <c r="H67" s="5"/>
    </row>
    <row r="68" spans="1:9" s="16" customFormat="1" ht="21.95" customHeight="1" x14ac:dyDescent="0.5">
      <c r="A68" s="35"/>
      <c r="B68" s="35"/>
      <c r="C68" s="35"/>
      <c r="D68" s="35"/>
      <c r="E68" s="35"/>
      <c r="F68" s="35"/>
      <c r="G68" s="35"/>
      <c r="H68" s="35"/>
    </row>
    <row r="69" spans="1:9" s="16" customFormat="1" ht="21.95" customHeight="1" x14ac:dyDescent="0.5">
      <c r="A69" s="35"/>
      <c r="B69" s="35"/>
      <c r="C69" s="35"/>
      <c r="D69" s="35"/>
      <c r="E69" s="35"/>
      <c r="F69" s="35"/>
      <c r="G69" s="35"/>
      <c r="H69" s="35"/>
    </row>
    <row r="70" spans="1:9" s="16" customFormat="1" ht="21.95" customHeight="1" x14ac:dyDescent="0.5">
      <c r="A70" s="35"/>
      <c r="B70" s="35"/>
      <c r="C70" s="35"/>
      <c r="D70" s="35"/>
      <c r="E70" s="35"/>
      <c r="F70" s="35"/>
      <c r="G70" s="35"/>
      <c r="H70" s="35"/>
    </row>
    <row r="71" spans="1:9" s="16" customFormat="1" ht="21.95" customHeight="1" x14ac:dyDescent="0.5">
      <c r="A71" s="35"/>
      <c r="B71" s="35"/>
      <c r="C71" s="35"/>
      <c r="D71" s="35"/>
      <c r="E71" s="35"/>
      <c r="F71" s="35"/>
      <c r="G71" s="35"/>
      <c r="H71" s="35"/>
    </row>
    <row r="72" spans="1:9" ht="21.95" customHeight="1" x14ac:dyDescent="0.5">
      <c r="I72" s="1"/>
    </row>
    <row r="74" spans="1:9" ht="21.95" customHeight="1" x14ac:dyDescent="0.5">
      <c r="A74" s="37"/>
      <c r="B74" s="37"/>
      <c r="C74" s="37"/>
      <c r="D74" s="37"/>
      <c r="E74" s="1"/>
      <c r="F74" s="1"/>
      <c r="G74" s="1"/>
      <c r="H74" s="1"/>
      <c r="I74" s="1"/>
    </row>
    <row r="75" spans="1:9" ht="21.95" customHeight="1" x14ac:dyDescent="0.5">
      <c r="A75" s="37"/>
      <c r="B75" s="37"/>
      <c r="C75" s="37"/>
      <c r="D75" s="37"/>
      <c r="E75" s="1"/>
      <c r="F75" s="1"/>
      <c r="G75" s="1"/>
      <c r="H75" s="1"/>
      <c r="I75" s="1"/>
    </row>
    <row r="77" spans="1:9" ht="21.95" customHeight="1" x14ac:dyDescent="0.5">
      <c r="A77" s="37"/>
      <c r="B77" s="37"/>
      <c r="C77" s="37"/>
      <c r="D77" s="37"/>
      <c r="E77" s="1"/>
      <c r="F77" s="1"/>
      <c r="G77" s="1"/>
      <c r="H77" s="1"/>
      <c r="I77" s="1"/>
    </row>
    <row r="78" spans="1:9" ht="21.95" customHeight="1" x14ac:dyDescent="0.5">
      <c r="A78" s="37"/>
      <c r="B78" s="37"/>
      <c r="C78" s="37"/>
      <c r="D78" s="37"/>
      <c r="E78" s="1"/>
      <c r="F78" s="1"/>
      <c r="G78" s="1"/>
      <c r="H78" s="1"/>
      <c r="I78" s="1"/>
    </row>
    <row r="79" spans="1:9" ht="21.95" customHeight="1" x14ac:dyDescent="0.5">
      <c r="A79" s="37"/>
      <c r="B79" s="37"/>
      <c r="C79" s="37"/>
      <c r="D79" s="37"/>
      <c r="E79" s="1"/>
      <c r="F79" s="1"/>
      <c r="G79" s="1"/>
      <c r="H79" s="1"/>
      <c r="I79" s="1"/>
    </row>
  </sheetData>
  <mergeCells count="17">
    <mergeCell ref="A70:H70"/>
    <mergeCell ref="A71:H71"/>
    <mergeCell ref="A79:D79"/>
    <mergeCell ref="A74:D74"/>
    <mergeCell ref="A75:D75"/>
    <mergeCell ref="A77:D77"/>
    <mergeCell ref="A78:D78"/>
    <mergeCell ref="A1:H1"/>
    <mergeCell ref="A2:H2"/>
    <mergeCell ref="A3:H3"/>
    <mergeCell ref="A4:A5"/>
    <mergeCell ref="A69:H69"/>
    <mergeCell ref="A68:H68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2020-01-03T03:44:26Z</cp:lastPrinted>
  <dcterms:created xsi:type="dcterms:W3CDTF">2015-11-05T10:07:04Z</dcterms:created>
  <dcterms:modified xsi:type="dcterms:W3CDTF">2020-01-07T04:36:39Z</dcterms:modified>
</cp:coreProperties>
</file>